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124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<sst xmlns="http://schemas.openxmlformats.org/spreadsheetml/2006/main" count="36" uniqueCount="35">
  <si>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ANDINES Scop</t>
  </si>
  <si>
    <t>Coûts et prix du chocolat d'equateur</t>
  </si>
  <si>
    <t xml:space="preserve">Coûts au kg </t>
  </si>
  <si>
    <t>Tablette de 100 g chocolat noir</t>
  </si>
  <si>
    <t>Marges</t>
  </si>
  <si>
    <t>Cumul</t>
  </si>
  <si>
    <t>%</t>
  </si>
  <si>
    <t>Producteurs (fèves)</t>
  </si>
  <si>
    <t>Producteurs (Pâte de cacao)</t>
  </si>
  <si>
    <t>Frais d'export</t>
  </si>
  <si>
    <t>PRIX FOB € par kg</t>
  </si>
  <si>
    <t>Transport maritime</t>
  </si>
  <si>
    <t>Transitaire, transport terrestre</t>
  </si>
  <si>
    <t>Douanes</t>
  </si>
  <si>
    <t>Sous total= prix CIF</t>
  </si>
  <si>
    <t>Sucre</t>
  </si>
  <si>
    <t>Lait</t>
  </si>
  <si>
    <t>Beurre de cacao</t>
  </si>
  <si>
    <t>Lécitine et vanille</t>
  </si>
  <si>
    <t>Conchage Delchet</t>
  </si>
  <si>
    <t>Sous total fabrication</t>
  </si>
  <si>
    <t>Sous total</t>
  </si>
  <si>
    <t>Mise en formes Damiens</t>
  </si>
  <si>
    <t xml:space="preserve">Emballages Alizés </t>
  </si>
  <si>
    <t>Total Production</t>
  </si>
  <si>
    <t>Transport France</t>
  </si>
  <si>
    <t>Prix coûtant</t>
  </si>
  <si>
    <t>Vente en gros HT</t>
  </si>
  <si>
    <t>Marge grossiste</t>
  </si>
  <si>
    <t>Vente détail HT</t>
  </si>
  <si>
    <t>Marge détaillant</t>
  </si>
  <si>
    <t>TVA</t>
  </si>
  <si>
    <t>Vente au détail TTC</t>
  </si>
  <si>
    <t>Prix de gros cat. Andines</t>
  </si>
  <si>
    <t>Prix détail conseillé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</si>
</sst>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6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2" fontId="0" fillId="0" borderId="2" xfId="0" applyNumberFormat="1" applyBorder="1" applyAlignment="1">
      <alignment wrapText="1"/>
    </xf>
    <xf numFmtId="164" fontId="2" fillId="0" borderId="3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2" fontId="0" fillId="0" borderId="2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2" fontId="0" fillId="0" borderId="8" xfId="0" applyNumberFormat="1" applyBorder="1" applyAlignment="1">
      <alignment horizontal="center" wrapText="1"/>
    </xf>
    <xf numFmtId="0" fontId="0" fillId="0" borderId="6" xfId="0" applyBorder="1" applyAlignment="1">
      <alignment/>
    </xf>
    <xf numFmtId="2" fontId="0" fillId="0" borderId="9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  <xf numFmtId="0" fontId="3" fillId="0" borderId="3" xfId="0" applyFont="1" applyBorder="1" applyAlignment="1">
      <alignment/>
    </xf>
    <xf numFmtId="2" fontId="3" fillId="0" borderId="16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 horizontal="center" wrapText="1"/>
    </xf>
    <xf numFmtId="2" fontId="3" fillId="0" borderId="16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0" fillId="0" borderId="2" xfId="0" applyFill="1" applyBorder="1" applyAlignment="1">
      <alignment/>
    </xf>
    <xf numFmtId="2" fontId="0" fillId="0" borderId="19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2" fontId="0" fillId="0" borderId="20" xfId="0" applyNumberFormat="1" applyBorder="1" applyAlignment="1">
      <alignment horizontal="center" wrapText="1"/>
    </xf>
    <xf numFmtId="0" fontId="0" fillId="0" borderId="9" xfId="0" applyFill="1" applyBorder="1" applyAlignment="1">
      <alignment/>
    </xf>
    <xf numFmtId="2" fontId="0" fillId="0" borderId="21" xfId="0" applyNumberFormat="1" applyBorder="1" applyAlignment="1">
      <alignment horizontal="center" wrapText="1"/>
    </xf>
    <xf numFmtId="164" fontId="0" fillId="0" borderId="22" xfId="0" applyNumberFormat="1" applyBorder="1" applyAlignment="1">
      <alignment horizontal="center" wrapText="1"/>
    </xf>
    <xf numFmtId="2" fontId="0" fillId="0" borderId="23" xfId="0" applyNumberFormat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2" fontId="3" fillId="0" borderId="0" xfId="0" applyNumberFormat="1" applyFont="1" applyBorder="1" applyAlignment="1">
      <alignment horizontal="center" wrapText="1"/>
    </xf>
    <xf numFmtId="2" fontId="3" fillId="0" borderId="25" xfId="0" applyNumberFormat="1" applyFont="1" applyBorder="1" applyAlignment="1">
      <alignment horizontal="center" wrapText="1"/>
    </xf>
    <xf numFmtId="2" fontId="3" fillId="0" borderId="26" xfId="0" applyNumberFormat="1" applyFont="1" applyBorder="1" applyAlignment="1">
      <alignment horizontal="center" wrapText="1"/>
    </xf>
    <xf numFmtId="0" fontId="3" fillId="0" borderId="3" xfId="0" applyFont="1" applyFill="1" applyBorder="1" applyAlignment="1">
      <alignment/>
    </xf>
    <xf numFmtId="2" fontId="3" fillId="0" borderId="3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13" xfId="0" applyFont="1" applyFill="1" applyBorder="1" applyAlignment="1">
      <alignment/>
    </xf>
    <xf numFmtId="2" fontId="3" fillId="0" borderId="14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2" fontId="3" fillId="0" borderId="27" xfId="0" applyNumberFormat="1" applyFont="1" applyBorder="1" applyAlignment="1">
      <alignment horizontal="center" wrapText="1"/>
    </xf>
    <xf numFmtId="164" fontId="3" fillId="0" borderId="27" xfId="0" applyNumberFormat="1" applyFont="1" applyBorder="1" applyAlignment="1">
      <alignment horizontal="center" wrapText="1"/>
    </xf>
    <xf numFmtId="2" fontId="3" fillId="0" borderId="28" xfId="0" applyNumberFormat="1" applyFont="1" applyBorder="1" applyAlignment="1">
      <alignment horizontal="center" wrapText="1"/>
    </xf>
    <xf numFmtId="0" fontId="0" fillId="0" borderId="29" xfId="0" applyFont="1" applyFill="1" applyBorder="1" applyAlignment="1">
      <alignment/>
    </xf>
    <xf numFmtId="2" fontId="0" fillId="0" borderId="3" xfId="0" applyNumberFormat="1" applyFont="1" applyBorder="1" applyAlignment="1">
      <alignment horizontal="center" wrapText="1"/>
    </xf>
    <xf numFmtId="164" fontId="0" fillId="0" borderId="7" xfId="0" applyNumberFormat="1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 wrapText="1"/>
    </xf>
    <xf numFmtId="2" fontId="3" fillId="0" borderId="3" xfId="0" applyNumberFormat="1" applyFont="1" applyFill="1" applyBorder="1" applyAlignment="1">
      <alignment/>
    </xf>
    <xf numFmtId="2" fontId="3" fillId="0" borderId="30" xfId="0" applyNumberFormat="1" applyFont="1" applyBorder="1" applyAlignment="1">
      <alignment horizontal="center" wrapText="1"/>
    </xf>
    <xf numFmtId="2" fontId="4" fillId="0" borderId="29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center" wrapText="1"/>
    </xf>
    <xf numFmtId="2" fontId="4" fillId="0" borderId="7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 wrapText="1"/>
    </xf>
    <xf numFmtId="2" fontId="0" fillId="0" borderId="31" xfId="0" applyNumberFormat="1" applyFont="1" applyFill="1" applyBorder="1" applyAlignment="1">
      <alignment/>
    </xf>
    <xf numFmtId="2" fontId="0" fillId="0" borderId="32" xfId="0" applyNumberFormat="1" applyFont="1" applyBorder="1" applyAlignment="1">
      <alignment horizontal="center" wrapText="1"/>
    </xf>
    <xf numFmtId="2" fontId="0" fillId="0" borderId="33" xfId="0" applyNumberFormat="1" applyFont="1" applyBorder="1" applyAlignment="1">
      <alignment horizontal="center" wrapText="1"/>
    </xf>
    <xf numFmtId="2" fontId="0" fillId="0" borderId="20" xfId="0" applyNumberFormat="1" applyFont="1" applyBorder="1" applyAlignment="1">
      <alignment horizontal="center" wrapText="1"/>
    </xf>
    <xf numFmtId="2" fontId="0" fillId="0" borderId="34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2" fontId="0" fillId="0" borderId="36" xfId="0" applyNumberFormat="1" applyFont="1" applyFill="1" applyBorder="1" applyAlignment="1">
      <alignment/>
    </xf>
    <xf numFmtId="2" fontId="0" fillId="0" borderId="37" xfId="0" applyNumberFormat="1" applyFont="1" applyBorder="1" applyAlignment="1">
      <alignment horizontal="center" wrapText="1"/>
    </xf>
    <xf numFmtId="2" fontId="0" fillId="0" borderId="38" xfId="0" applyNumberFormat="1" applyFont="1" applyBorder="1" applyAlignment="1">
      <alignment horizontal="center" wrapText="1"/>
    </xf>
    <xf numFmtId="2" fontId="0" fillId="0" borderId="26" xfId="0" applyNumberFormat="1" applyFont="1" applyBorder="1" applyAlignment="1">
      <alignment horizontal="center" wrapText="1"/>
    </xf>
    <xf numFmtId="2" fontId="4" fillId="0" borderId="36" xfId="0" applyNumberFormat="1" applyFont="1" applyFill="1" applyBorder="1" applyAlignment="1">
      <alignment/>
    </xf>
    <xf numFmtId="2" fontId="4" fillId="0" borderId="24" xfId="0" applyNumberFormat="1" applyFont="1" applyBorder="1" applyAlignment="1">
      <alignment horizontal="center" wrapText="1"/>
    </xf>
    <xf numFmtId="2" fontId="4" fillId="0" borderId="39" xfId="0" applyNumberFormat="1" applyFont="1" applyBorder="1" applyAlignment="1">
      <alignment horizontal="center" wrapText="1"/>
    </xf>
    <xf numFmtId="2" fontId="4" fillId="0" borderId="40" xfId="0" applyNumberFormat="1" applyFont="1" applyBorder="1" applyAlignment="1">
      <alignment horizontal="center" wrapText="1"/>
    </xf>
    <xf numFmtId="2" fontId="3" fillId="0" borderId="17" xfId="0" applyNumberFormat="1" applyFont="1" applyFill="1" applyBorder="1" applyAlignment="1">
      <alignment/>
    </xf>
    <xf numFmtId="2" fontId="3" fillId="0" borderId="1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10" fontId="0" fillId="0" borderId="43" xfId="0" applyNumberFormat="1" applyBorder="1" applyAlignment="1">
      <alignment horizontal="center" wrapText="1"/>
    </xf>
    <xf numFmtId="10" fontId="0" fillId="0" borderId="44" xfId="0" applyNumberFormat="1" applyBorder="1" applyAlignment="1">
      <alignment horizontal="center" wrapText="1"/>
    </xf>
    <xf numFmtId="10" fontId="0" fillId="0" borderId="45" xfId="0" applyNumberFormat="1" applyBorder="1" applyAlignment="1">
      <alignment horizontal="center" wrapText="1"/>
    </xf>
    <xf numFmtId="10" fontId="0" fillId="0" borderId="46" xfId="0" applyNumberFormat="1" applyBorder="1" applyAlignment="1">
      <alignment horizontal="center" wrapText="1"/>
    </xf>
    <xf numFmtId="10" fontId="3" fillId="0" borderId="43" xfId="0" applyNumberFormat="1" applyFont="1" applyBorder="1" applyAlignment="1">
      <alignment horizontal="center" wrapText="1"/>
    </xf>
    <xf numFmtId="10" fontId="0" fillId="0" borderId="47" xfId="0" applyNumberFormat="1" applyBorder="1" applyAlignment="1">
      <alignment horizontal="center" wrapText="1"/>
    </xf>
    <xf numFmtId="10" fontId="3" fillId="0" borderId="48" xfId="0" applyNumberFormat="1" applyFont="1" applyBorder="1" applyAlignment="1">
      <alignment horizontal="center" wrapText="1"/>
    </xf>
    <xf numFmtId="10" fontId="3" fillId="0" borderId="49" xfId="0" applyNumberFormat="1" applyFont="1" applyBorder="1" applyAlignment="1">
      <alignment horizontal="center" wrapText="1"/>
    </xf>
    <xf numFmtId="10" fontId="3" fillId="0" borderId="28" xfId="0" applyNumberFormat="1" applyFont="1" applyBorder="1" applyAlignment="1">
      <alignment horizontal="center" wrapText="1"/>
    </xf>
    <xf numFmtId="10" fontId="4" fillId="0" borderId="43" xfId="0" applyNumberFormat="1" applyFont="1" applyBorder="1" applyAlignment="1">
      <alignment horizontal="center" wrapText="1"/>
    </xf>
    <xf numFmtId="10" fontId="0" fillId="0" borderId="28" xfId="0" applyNumberFormat="1" applyFont="1" applyBorder="1" applyAlignment="1">
      <alignment horizontal="center" wrapText="1"/>
    </xf>
    <xf numFmtId="10" fontId="0" fillId="0" borderId="45" xfId="0" applyNumberFormat="1" applyFont="1" applyBorder="1" applyAlignment="1">
      <alignment horizontal="center" wrapText="1"/>
    </xf>
    <xf numFmtId="10" fontId="0" fillId="0" borderId="48" xfId="0" applyNumberFormat="1" applyFont="1" applyBorder="1" applyAlignment="1">
      <alignment horizontal="center" wrapText="1"/>
    </xf>
    <xf numFmtId="10" fontId="3" fillId="0" borderId="50" xfId="0" applyNumberFormat="1" applyFont="1" applyBorder="1" applyAlignment="1">
      <alignment horizontal="center" wrapText="1"/>
    </xf>
    <xf numFmtId="10" fontId="0" fillId="0" borderId="48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G30" sqref="G30"/>
    </sheetView>
  </sheetViews>
  <sheetFormatPr defaultColWidth="11.421875" defaultRowHeight="12.75"/>
  <cols>
    <col min="1" max="1" width="22.7109375" style="0" customWidth="1"/>
  </cols>
  <sheetData>
    <row r="1" spans="3:5" ht="12.75">
      <c r="C1" s="1"/>
      <c r="E1" s="2"/>
    </row>
    <row r="2" spans="1:5" ht="23.25">
      <c r="A2" s="3" t="s">
        <v>0</v>
      </c>
      <c r="B2" s="3"/>
      <c r="C2" s="4"/>
      <c r="D2" s="3"/>
      <c r="E2" s="5"/>
    </row>
    <row r="3" spans="1:5" ht="23.25">
      <c r="A3" s="3" t="s">
        <v>1</v>
      </c>
      <c r="B3" s="3"/>
      <c r="C3" s="4"/>
      <c r="D3" s="3"/>
      <c r="E3" s="5"/>
    </row>
    <row r="4" spans="3:5" ht="13.5" thickBot="1">
      <c r="C4" s="1"/>
      <c r="E4" s="2"/>
    </row>
    <row r="5" spans="1:5" ht="16.5" thickBot="1">
      <c r="A5" s="6"/>
      <c r="B5" s="7" t="s">
        <v>2</v>
      </c>
      <c r="C5" s="8" t="s">
        <v>3</v>
      </c>
      <c r="D5" s="9"/>
      <c r="E5" s="10"/>
    </row>
    <row r="6" spans="1:5" ht="13.5" thickBot="1">
      <c r="A6" s="11"/>
      <c r="B6" s="12"/>
      <c r="C6" s="13" t="s">
        <v>4</v>
      </c>
      <c r="D6" s="14" t="s">
        <v>5</v>
      </c>
      <c r="E6" s="87" t="s">
        <v>6</v>
      </c>
    </row>
    <row r="7" spans="1:5" ht="12.75">
      <c r="A7" s="15" t="s">
        <v>7</v>
      </c>
      <c r="B7" s="16">
        <f>1.43/1.22</f>
        <v>1.1721311475409837</v>
      </c>
      <c r="C7" s="17">
        <f>(B7/10)/100*65.3</f>
        <v>0.07654016393442623</v>
      </c>
      <c r="D7" s="18">
        <f>C7</f>
        <v>0.07654016393442623</v>
      </c>
      <c r="E7" s="88">
        <f aca="true" t="shared" si="0" ref="E7:E35">C7/C$35</f>
        <v>0.03061606557377049</v>
      </c>
    </row>
    <row r="8" spans="1:5" ht="12.75">
      <c r="A8" s="15" t="s">
        <v>8</v>
      </c>
      <c r="B8" s="16">
        <v>2.13</v>
      </c>
      <c r="C8" s="17">
        <f>(B8/10)/100*65.31</f>
        <v>0.1391103</v>
      </c>
      <c r="D8" s="19">
        <f>D7+C8</f>
        <v>0.21565046393442622</v>
      </c>
      <c r="E8" s="89">
        <f t="shared" si="0"/>
        <v>0.05564412</v>
      </c>
    </row>
    <row r="9" spans="1:5" ht="13.5" thickBot="1">
      <c r="A9" s="20" t="s">
        <v>9</v>
      </c>
      <c r="B9" s="21">
        <v>0.91</v>
      </c>
      <c r="C9" s="17">
        <f>(B9/10)*65.31%</f>
        <v>0.0594321</v>
      </c>
      <c r="D9" s="22">
        <f>D8+C9</f>
        <v>0.2750825639344262</v>
      </c>
      <c r="E9" s="90">
        <f t="shared" si="0"/>
        <v>0.02377284</v>
      </c>
    </row>
    <row r="10" spans="1:5" ht="13.5" thickBot="1">
      <c r="A10" s="23" t="s">
        <v>10</v>
      </c>
      <c r="B10" s="24">
        <f>B7+B8+B9</f>
        <v>4.212131147540983</v>
      </c>
      <c r="C10" s="25">
        <f>SUM(C7:C9)</f>
        <v>0.2750825639344262</v>
      </c>
      <c r="D10" s="26">
        <f>D9</f>
        <v>0.2750825639344262</v>
      </c>
      <c r="E10" s="91">
        <f t="shared" si="0"/>
        <v>0.11003302557377048</v>
      </c>
    </row>
    <row r="11" spans="1:5" ht="12.75">
      <c r="A11" s="27" t="s">
        <v>11</v>
      </c>
      <c r="B11" s="28">
        <v>0.32</v>
      </c>
      <c r="C11" s="17">
        <f>(B11/10)*65.5%</f>
        <v>0.020960000000000003</v>
      </c>
      <c r="D11" s="18">
        <f>D10+C11</f>
        <v>0.2960425639344262</v>
      </c>
      <c r="E11" s="88">
        <f t="shared" si="0"/>
        <v>0.008384</v>
      </c>
    </row>
    <row r="12" spans="1:5" ht="12.75">
      <c r="A12" s="15" t="s">
        <v>12</v>
      </c>
      <c r="B12" s="16">
        <v>0.1</v>
      </c>
      <c r="C12" s="17">
        <f>(B12/10)*65.5%</f>
        <v>0.00655</v>
      </c>
      <c r="D12" s="19">
        <f aca="true" t="shared" si="1" ref="D12:D26">D11+C12</f>
        <v>0.3025925639344262</v>
      </c>
      <c r="E12" s="89">
        <f t="shared" si="0"/>
        <v>0.00262</v>
      </c>
    </row>
    <row r="13" spans="1:5" ht="13.5" thickBot="1">
      <c r="A13" s="20" t="s">
        <v>13</v>
      </c>
      <c r="B13" s="21">
        <v>0.02</v>
      </c>
      <c r="C13" s="17">
        <f>(B13/10)*65.5%</f>
        <v>0.0013100000000000002</v>
      </c>
      <c r="D13" s="22">
        <f t="shared" si="1"/>
        <v>0.30390256393442616</v>
      </c>
      <c r="E13" s="90">
        <f t="shared" si="0"/>
        <v>0.000524</v>
      </c>
    </row>
    <row r="14" spans="1:5" ht="13.5" thickBot="1">
      <c r="A14" s="23" t="s">
        <v>14</v>
      </c>
      <c r="B14" s="29">
        <f>SUM(B10:B13)</f>
        <v>4.652131147540983</v>
      </c>
      <c r="C14" s="30">
        <f>SUM(C10:C13)</f>
        <v>0.30390256393442616</v>
      </c>
      <c r="D14" s="26">
        <f>D13</f>
        <v>0.30390256393442616</v>
      </c>
      <c r="E14" s="91">
        <f t="shared" si="0"/>
        <v>0.12156102557377046</v>
      </c>
    </row>
    <row r="15" spans="1:5" ht="12.75">
      <c r="A15" s="31" t="s">
        <v>15</v>
      </c>
      <c r="B15" s="32">
        <v>1.49</v>
      </c>
      <c r="C15" s="33">
        <f>B15/1000*25.56</f>
        <v>0.0380844</v>
      </c>
      <c r="D15" s="34">
        <f t="shared" si="1"/>
        <v>0.3419869639344262</v>
      </c>
      <c r="E15" s="92">
        <f t="shared" si="0"/>
        <v>0.015233759999999999</v>
      </c>
    </row>
    <row r="16" spans="1:5" ht="12.75">
      <c r="A16" s="35" t="s">
        <v>16</v>
      </c>
      <c r="B16" s="36">
        <v>2.69</v>
      </c>
      <c r="C16" s="37">
        <v>0</v>
      </c>
      <c r="D16" s="19">
        <f t="shared" si="1"/>
        <v>0.3419869639344262</v>
      </c>
      <c r="E16" s="89">
        <f t="shared" si="0"/>
        <v>0</v>
      </c>
    </row>
    <row r="17" spans="1:5" ht="12.75">
      <c r="A17" s="35" t="s">
        <v>17</v>
      </c>
      <c r="B17" s="36">
        <v>5.6</v>
      </c>
      <c r="C17" s="37">
        <f>B17/1000*8.52</f>
        <v>0.047712</v>
      </c>
      <c r="D17" s="19">
        <f t="shared" si="1"/>
        <v>0.38969896393442616</v>
      </c>
      <c r="E17" s="89">
        <f t="shared" si="0"/>
        <v>0.0190848</v>
      </c>
    </row>
    <row r="18" spans="1:5" ht="12.75">
      <c r="A18" s="35" t="s">
        <v>18</v>
      </c>
      <c r="B18" s="36">
        <v>0.1</v>
      </c>
      <c r="C18" s="37">
        <f>B18/10</f>
        <v>0.01</v>
      </c>
      <c r="D18" s="19">
        <f t="shared" si="1"/>
        <v>0.39969896393442617</v>
      </c>
      <c r="E18" s="89">
        <f t="shared" si="0"/>
        <v>0.004</v>
      </c>
    </row>
    <row r="19" spans="1:5" ht="12.75">
      <c r="A19" s="35" t="s">
        <v>19</v>
      </c>
      <c r="B19" s="38">
        <v>1.3</v>
      </c>
      <c r="C19" s="37">
        <f>B19/1000*100</f>
        <v>0.13</v>
      </c>
      <c r="D19" s="19">
        <f t="shared" si="1"/>
        <v>0.5296989639344262</v>
      </c>
      <c r="E19" s="89">
        <f t="shared" si="0"/>
        <v>0.052000000000000005</v>
      </c>
    </row>
    <row r="20" spans="1:5" ht="13.5" thickBot="1">
      <c r="A20" s="39" t="s">
        <v>20</v>
      </c>
      <c r="B20" s="40">
        <f>SUM(B15:B19)</f>
        <v>11.18</v>
      </c>
      <c r="C20" s="41">
        <f>SUM(C15:C19)</f>
        <v>0.2257964</v>
      </c>
      <c r="D20" s="42">
        <f>D19</f>
        <v>0.5296989639344262</v>
      </c>
      <c r="E20" s="93">
        <f t="shared" si="0"/>
        <v>0.09031856</v>
      </c>
    </row>
    <row r="21" spans="1:5" ht="13.5" thickBot="1">
      <c r="A21" s="43" t="s">
        <v>21</v>
      </c>
      <c r="B21" s="44">
        <f>B14+B20</f>
        <v>15.832131147540982</v>
      </c>
      <c r="C21" s="45">
        <f>C14+C20</f>
        <v>0.5296989639344262</v>
      </c>
      <c r="D21" s="26">
        <f>D20</f>
        <v>0.5296989639344262</v>
      </c>
      <c r="E21" s="91">
        <f t="shared" si="0"/>
        <v>0.21187958557377046</v>
      </c>
    </row>
    <row r="22" spans="1:5" ht="12.75">
      <c r="A22" s="46" t="s">
        <v>22</v>
      </c>
      <c r="B22" s="28">
        <v>3.9</v>
      </c>
      <c r="C22" s="17">
        <f>B22/1000*100</f>
        <v>0.38999999999999996</v>
      </c>
      <c r="D22" s="18">
        <f>D21+C22</f>
        <v>0.9196989639344262</v>
      </c>
      <c r="E22" s="88">
        <f t="shared" si="0"/>
        <v>0.15599999999999997</v>
      </c>
    </row>
    <row r="23" spans="1:5" ht="12.75">
      <c r="A23" s="47" t="s">
        <v>23</v>
      </c>
      <c r="B23" s="16">
        <v>0.65</v>
      </c>
      <c r="C23" s="17">
        <f>B23/1000*100</f>
        <v>0.065</v>
      </c>
      <c r="D23" s="19">
        <f t="shared" si="1"/>
        <v>0.9846989639344261</v>
      </c>
      <c r="E23" s="89">
        <f t="shared" si="0"/>
        <v>0.026000000000000002</v>
      </c>
    </row>
    <row r="24" spans="1:5" ht="13.5" thickBot="1">
      <c r="A24" s="48" t="s">
        <v>21</v>
      </c>
      <c r="B24" s="49">
        <f>SUM(B22:B23)</f>
        <v>4.55</v>
      </c>
      <c r="C24" s="50">
        <f>SUM(C22:C23)</f>
        <v>0.45499999999999996</v>
      </c>
      <c r="D24" s="51">
        <f>D23</f>
        <v>0.9846989639344261</v>
      </c>
      <c r="E24" s="94">
        <f t="shared" si="0"/>
        <v>0.182</v>
      </c>
    </row>
    <row r="25" spans="1:5" ht="13.5" thickBot="1">
      <c r="A25" s="43" t="s">
        <v>24</v>
      </c>
      <c r="B25" s="52">
        <f>B21+B24</f>
        <v>20.38213114754098</v>
      </c>
      <c r="C25" s="53">
        <f>C21+C24</f>
        <v>0.9846989639344261</v>
      </c>
      <c r="D25" s="54">
        <f>D24</f>
        <v>0.9846989639344261</v>
      </c>
      <c r="E25" s="95">
        <f t="shared" si="0"/>
        <v>0.39387958557377045</v>
      </c>
    </row>
    <row r="26" spans="1:5" ht="13.5" thickBot="1">
      <c r="A26" s="55" t="s">
        <v>25</v>
      </c>
      <c r="B26" s="56">
        <v>1.5</v>
      </c>
      <c r="C26" s="57">
        <f>B26/10</f>
        <v>0.15</v>
      </c>
      <c r="D26" s="58">
        <f t="shared" si="1"/>
        <v>1.134698963934426</v>
      </c>
      <c r="E26" s="87">
        <f t="shared" si="0"/>
        <v>0.06</v>
      </c>
    </row>
    <row r="27" spans="1:5" ht="13.5" thickBot="1">
      <c r="A27" s="59" t="s">
        <v>26</v>
      </c>
      <c r="B27" s="60"/>
      <c r="C27" s="25">
        <f>C25+C26</f>
        <v>1.134698963934426</v>
      </c>
      <c r="D27" s="26">
        <f>D26</f>
        <v>1.134698963934426</v>
      </c>
      <c r="E27" s="91">
        <f t="shared" si="0"/>
        <v>0.4538795855737704</v>
      </c>
    </row>
    <row r="28" spans="1:5" ht="13.5" thickBot="1">
      <c r="A28" s="61" t="s">
        <v>27</v>
      </c>
      <c r="B28" s="62"/>
      <c r="C28" s="63">
        <v>1.6</v>
      </c>
      <c r="D28" s="64">
        <f>C28</f>
        <v>1.6</v>
      </c>
      <c r="E28" s="96">
        <f t="shared" si="0"/>
        <v>0.64</v>
      </c>
    </row>
    <row r="29" spans="1:5" ht="12.75">
      <c r="A29" s="65" t="s">
        <v>28</v>
      </c>
      <c r="B29" s="66"/>
      <c r="C29" s="67">
        <f>C28-C27</f>
        <v>0.46530103606557405</v>
      </c>
      <c r="D29" s="68">
        <f>D28-D27</f>
        <v>0.46530103606557405</v>
      </c>
      <c r="E29" s="97">
        <f t="shared" si="0"/>
        <v>0.18612041442622962</v>
      </c>
    </row>
    <row r="30" spans="1:5" ht="12.75">
      <c r="A30" s="55" t="s">
        <v>29</v>
      </c>
      <c r="B30" s="69"/>
      <c r="C30" s="70">
        <v>2.37</v>
      </c>
      <c r="D30" s="71">
        <f>C30</f>
        <v>2.37</v>
      </c>
      <c r="E30" s="98">
        <f t="shared" si="0"/>
        <v>0.9480000000000001</v>
      </c>
    </row>
    <row r="31" spans="1:5" ht="12.75">
      <c r="A31" s="55" t="s">
        <v>30</v>
      </c>
      <c r="B31" s="69"/>
      <c r="C31" s="70">
        <f>C30-C28</f>
        <v>0.77</v>
      </c>
      <c r="D31" s="71">
        <f>C31</f>
        <v>0.77</v>
      </c>
      <c r="E31" s="98">
        <f t="shared" si="0"/>
        <v>0.308</v>
      </c>
    </row>
    <row r="32" spans="1:5" ht="13.5" thickBot="1">
      <c r="A32" s="72" t="s">
        <v>31</v>
      </c>
      <c r="B32" s="73"/>
      <c r="C32" s="74">
        <f>D30*1.055-D30</f>
        <v>0.13034999999999997</v>
      </c>
      <c r="D32" s="75">
        <f>D30+C32</f>
        <v>2.50035</v>
      </c>
      <c r="E32" s="99">
        <f t="shared" si="0"/>
        <v>0.052139999999999985</v>
      </c>
    </row>
    <row r="33" spans="1:5" ht="13.5" thickBot="1">
      <c r="A33" s="76" t="s">
        <v>32</v>
      </c>
      <c r="B33" s="77"/>
      <c r="C33" s="78">
        <f>C30+C32</f>
        <v>2.50035</v>
      </c>
      <c r="D33" s="79">
        <f>D32</f>
        <v>2.50035</v>
      </c>
      <c r="E33" s="100">
        <f t="shared" si="0"/>
        <v>1.00014</v>
      </c>
    </row>
    <row r="34" spans="1:5" ht="12.75">
      <c r="A34" s="80" t="s">
        <v>33</v>
      </c>
      <c r="B34" s="81"/>
      <c r="C34" s="82">
        <v>1.6</v>
      </c>
      <c r="D34" s="83">
        <v>1.6</v>
      </c>
      <c r="E34" s="88">
        <f t="shared" si="0"/>
        <v>0.64</v>
      </c>
    </row>
    <row r="35" spans="1:5" ht="13.5" thickBot="1">
      <c r="A35" s="84" t="s">
        <v>34</v>
      </c>
      <c r="B35" s="85"/>
      <c r="C35" s="86">
        <v>2.5</v>
      </c>
      <c r="D35" s="86">
        <v>2.5</v>
      </c>
      <c r="E35" s="101">
        <f t="shared" si="0"/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</dc:creator>
  <cp:keywords/>
  <dc:description/>
  <cp:lastModifiedBy>andines</cp:lastModifiedBy>
  <cp:lastPrinted>2009-05-15T07:01:48Z</cp:lastPrinted>
  <dcterms:created xsi:type="dcterms:W3CDTF">2009-05-15T06:58:41Z</dcterms:created>
  <dcterms:modified xsi:type="dcterms:W3CDTF">2009-05-15T07:01:57Z</dcterms:modified>
  <cp:category/>
  <cp:version/>
  <cp:contentType/>
  <cp:contentStatus/>
</cp:coreProperties>
</file>